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572"/>
  <workbookPr/>
  <bookViews>
    <workbookView showHorizontalScroll="0" showSheetTabs="0" xWindow="360" yWindow="330" windowWidth="14895" windowHeight="7830" activeTab="0"/>
  </bookViews>
  <sheets>
    <sheet name="Calculations" sheetId="1" r:id="rId1"/>
  </sheets>
  <definedNames/>
  <calcPr fullCalcOnLoad="1"/>
</workbook>
</file>

<file path=xl/sharedStrings.xml><?xml version="1.0" encoding="utf-8"?>
<sst xmlns="http://schemas.openxmlformats.org/spreadsheetml/2006/main" count="65" uniqueCount="58">
  <si>
    <t>Average Shellside Fluid Temperature</t>
  </si>
  <si>
    <t>Tubeside Heat Transfer Coefficient</t>
  </si>
  <si>
    <r>
      <t>T</t>
    </r>
    <r>
      <rPr>
        <vertAlign val="subscript"/>
        <sz val="10"/>
        <rFont val="Arial"/>
        <family val="2"/>
      </rPr>
      <t>avg</t>
    </r>
  </si>
  <si>
    <r>
      <t>t</t>
    </r>
    <r>
      <rPr>
        <vertAlign val="subscript"/>
        <sz val="10"/>
        <rFont val="Arial"/>
        <family val="2"/>
      </rPr>
      <t>avg</t>
    </r>
  </si>
  <si>
    <r>
      <t>h</t>
    </r>
    <r>
      <rPr>
        <vertAlign val="subscript"/>
        <sz val="10"/>
        <rFont val="Arial"/>
        <family val="2"/>
      </rPr>
      <t>i</t>
    </r>
  </si>
  <si>
    <r>
      <t>h</t>
    </r>
    <r>
      <rPr>
        <vertAlign val="subscript"/>
        <sz val="10"/>
        <rFont val="Arial"/>
        <family val="2"/>
      </rPr>
      <t>o</t>
    </r>
  </si>
  <si>
    <t>Tubeside Fouling Resistance</t>
  </si>
  <si>
    <t>Shellside Heat Transfer Coefficient</t>
  </si>
  <si>
    <t>Shellside Fouling Resistance</t>
  </si>
  <si>
    <t>Tube Outside Diameter</t>
  </si>
  <si>
    <r>
      <t>x</t>
    </r>
    <r>
      <rPr>
        <vertAlign val="subscript"/>
        <sz val="10"/>
        <rFont val="Arial"/>
        <family val="2"/>
      </rPr>
      <t>w</t>
    </r>
  </si>
  <si>
    <t>Tube Wall Thickness</t>
  </si>
  <si>
    <r>
      <t>d</t>
    </r>
    <r>
      <rPr>
        <vertAlign val="subscript"/>
        <sz val="10"/>
        <rFont val="Arial"/>
        <family val="2"/>
      </rPr>
      <t>o</t>
    </r>
  </si>
  <si>
    <r>
      <t>d</t>
    </r>
    <r>
      <rPr>
        <vertAlign val="subscript"/>
        <sz val="10"/>
        <rFont val="Arial"/>
        <family val="2"/>
      </rPr>
      <t>i</t>
    </r>
  </si>
  <si>
    <t>Tube Inside Diameter</t>
  </si>
  <si>
    <t>Tube Metal Thermal Conductivity</t>
  </si>
  <si>
    <r>
      <t>k</t>
    </r>
    <r>
      <rPr>
        <vertAlign val="subscript"/>
        <sz val="10"/>
        <rFont val="Arial"/>
        <family val="2"/>
      </rPr>
      <t>w</t>
    </r>
  </si>
  <si>
    <t>Tube Pitch</t>
  </si>
  <si>
    <t>Triangular</t>
  </si>
  <si>
    <t>Tubesheet Thickness</t>
  </si>
  <si>
    <t>Tubesheet Metal Thermal Conductivity</t>
  </si>
  <si>
    <r>
      <t>r</t>
    </r>
    <r>
      <rPr>
        <vertAlign val="subscript"/>
        <sz val="10"/>
        <rFont val="Arial"/>
        <family val="2"/>
      </rPr>
      <t>w</t>
    </r>
  </si>
  <si>
    <t>Tube Wall Resistance (Outside Area)</t>
  </si>
  <si>
    <t>Tube Mean Metal Temperature</t>
  </si>
  <si>
    <t>Shell Mean Metal Temperature</t>
  </si>
  <si>
    <t>F =</t>
  </si>
  <si>
    <t>A =</t>
  </si>
  <si>
    <r>
      <t>K</t>
    </r>
    <r>
      <rPr>
        <sz val="10"/>
        <rFont val="Arial"/>
        <family val="2"/>
      </rPr>
      <t xml:space="preserve"> =</t>
    </r>
  </si>
  <si>
    <r>
      <t>h</t>
    </r>
    <r>
      <rPr>
        <sz val="10"/>
        <rFont val="Arial"/>
        <family val="2"/>
      </rPr>
      <t xml:space="preserve"> =</t>
    </r>
  </si>
  <si>
    <t>Tubesheet Mean Temp (Tubed)</t>
  </si>
  <si>
    <t>Tubesheet Mean Temp (Un-Tubed)</t>
  </si>
  <si>
    <r>
      <t>t</t>
    </r>
    <r>
      <rPr>
        <b/>
        <vertAlign val="subscript"/>
        <sz val="10"/>
        <rFont val="Arial"/>
        <family val="2"/>
      </rPr>
      <t>m</t>
    </r>
  </si>
  <si>
    <r>
      <t>T</t>
    </r>
    <r>
      <rPr>
        <b/>
        <vertAlign val="subscript"/>
        <sz val="10"/>
        <rFont val="Arial"/>
        <family val="2"/>
      </rPr>
      <t>m</t>
    </r>
  </si>
  <si>
    <r>
      <t>T</t>
    </r>
    <r>
      <rPr>
        <b/>
        <vertAlign val="subscript"/>
        <sz val="10"/>
        <rFont val="Arial"/>
        <family val="2"/>
      </rPr>
      <t>ts,t</t>
    </r>
  </si>
  <si>
    <r>
      <t>T</t>
    </r>
    <r>
      <rPr>
        <b/>
        <vertAlign val="subscript"/>
        <sz val="10"/>
        <rFont val="Arial"/>
        <family val="2"/>
      </rPr>
      <t>ts,u</t>
    </r>
  </si>
  <si>
    <t>RESULTS</t>
  </si>
  <si>
    <t>www.hcheattransfer.com</t>
  </si>
  <si>
    <t>1-877-542-1214</t>
  </si>
  <si>
    <t>Mean Metal Temperatures Calculator</t>
  </si>
  <si>
    <t>This tool calculates the mean metal temperatures for the shell, the tubes and the tubesheet.</t>
  </si>
  <si>
    <t>Yellow fields are input</t>
  </si>
  <si>
    <t xml:space="preserve">Average Tubeside Fluid Temperature </t>
  </si>
  <si>
    <r>
      <t>r</t>
    </r>
    <r>
      <rPr>
        <vertAlign val="subscript"/>
        <sz val="10"/>
        <rFont val="Arial"/>
        <family val="2"/>
      </rPr>
      <t>i</t>
    </r>
  </si>
  <si>
    <r>
      <t>r</t>
    </r>
    <r>
      <rPr>
        <vertAlign val="subscript"/>
        <sz val="10"/>
        <rFont val="Arial"/>
        <family val="2"/>
      </rPr>
      <t>o</t>
    </r>
  </si>
  <si>
    <t>(inch)</t>
  </si>
  <si>
    <t>(inches)</t>
  </si>
  <si>
    <r>
      <t>(BTU/hr-ft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-</t>
    </r>
    <r>
      <rPr>
        <vertAlign val="superscript"/>
        <sz val="10"/>
        <rFont val="Symbol"/>
        <family val="1"/>
      </rPr>
      <t>O</t>
    </r>
    <r>
      <rPr>
        <sz val="10"/>
        <rFont val="Arial"/>
        <family val="0"/>
      </rPr>
      <t>F)</t>
    </r>
  </si>
  <si>
    <t>Red fields are results</t>
  </si>
  <si>
    <t>a =</t>
  </si>
  <si>
    <t>P</t>
  </si>
  <si>
    <t>L</t>
  </si>
  <si>
    <t>k</t>
  </si>
  <si>
    <r>
      <t>(</t>
    </r>
    <r>
      <rPr>
        <vertAlign val="superscript"/>
        <sz val="10"/>
        <rFont val="Symbol"/>
        <family val="1"/>
      </rPr>
      <t>o</t>
    </r>
    <r>
      <rPr>
        <sz val="10"/>
        <rFont val="Arial"/>
        <family val="0"/>
      </rPr>
      <t>F)</t>
    </r>
  </si>
  <si>
    <r>
      <t>(BTU/hr-ft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-</t>
    </r>
    <r>
      <rPr>
        <vertAlign val="superscript"/>
        <sz val="10"/>
        <rFont val="Symbol"/>
        <family val="1"/>
      </rPr>
      <t>o</t>
    </r>
    <r>
      <rPr>
        <sz val="10"/>
        <rFont val="Arial"/>
        <family val="0"/>
      </rPr>
      <t>F)</t>
    </r>
  </si>
  <si>
    <r>
      <t>(hr-ft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-</t>
    </r>
    <r>
      <rPr>
        <vertAlign val="superscript"/>
        <sz val="10"/>
        <rFont val="Symbol"/>
        <family val="1"/>
      </rPr>
      <t>o</t>
    </r>
    <r>
      <rPr>
        <sz val="10"/>
        <rFont val="Arial"/>
        <family val="0"/>
      </rPr>
      <t>F/BTU)</t>
    </r>
  </si>
  <si>
    <t>Tube Pitch Type (choose from list)</t>
  </si>
  <si>
    <r>
      <t>(BTU/hr-ft-</t>
    </r>
    <r>
      <rPr>
        <vertAlign val="superscript"/>
        <sz val="10"/>
        <rFont val="Symbol"/>
        <family val="1"/>
      </rPr>
      <t>o</t>
    </r>
    <r>
      <rPr>
        <sz val="10"/>
        <rFont val="Arial"/>
        <family val="0"/>
      </rPr>
      <t>F)</t>
    </r>
  </si>
  <si>
    <t xml:space="preserve">* These calculations are provided for educational use only - USE AT YOUR OWN RISK.  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</si>
</sst>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"/>
    <numFmt numFmtId="181" formatCode="0.00000"/>
    <numFmt numFmtId="182" formatCode="0.0000"/>
    <numFmt numFmtId="183" formatCode="0.0"/>
    <numFmt numFmtId="184" formatCode="0.0000E+00;\ĝ"/>
    <numFmt numFmtId="185" formatCode="0.0000E+00;\ℰ"/>
    <numFmt numFmtId="186" formatCode="0.000E+00;\ℰ"/>
    <numFmt numFmtId="187" formatCode="0.00E+00;\ℰ"/>
  </numFmts>
  <fonts count="16">
    <font>
      <sz val="10"/>
      <name val="Arial"/>
      <family val="0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10"/>
      <name val="Symbol"/>
      <family val="1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63"/>
      <name val="Arial"/>
      <family val="0"/>
    </font>
    <font>
      <b/>
      <sz val="10"/>
      <color indexed="10"/>
      <name val="Arial"/>
      <family val="2"/>
    </font>
    <font>
      <vertAlign val="superscript"/>
      <sz val="10"/>
      <name val="Symbol"/>
      <family val="1"/>
    </font>
    <font>
      <sz val="10"/>
      <name val="Times New Roman"/>
      <family val="1"/>
    </font>
    <font>
      <sz val="11"/>
      <name val="Berlin Sans FB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3" fillId="0" borderId="0" xfId="0" applyFont="1" applyAlignment="1" applyProtection="1">
      <alignment horizontal="right"/>
      <protection locked="0"/>
    </xf>
    <xf numFmtId="0" fontId="4" fillId="0" borderId="1" xfId="0" applyFont="1" applyBorder="1" applyAlignment="1" applyProtection="1">
      <alignment/>
      <protection locked="0"/>
    </xf>
    <xf numFmtId="0" fontId="4" fillId="0" borderId="2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3" xfId="0" applyFont="1" applyBorder="1" applyAlignment="1" applyProtection="1">
      <alignment/>
      <protection locked="0"/>
    </xf>
    <xf numFmtId="0" fontId="4" fillId="0" borderId="4" xfId="0" applyFont="1" applyBorder="1" applyAlignment="1" applyProtection="1">
      <alignment/>
      <protection locked="0"/>
    </xf>
    <xf numFmtId="180" fontId="0" fillId="0" borderId="0" xfId="0" applyNumberFormat="1" applyAlignment="1" applyProtection="1">
      <alignment horizontal="center"/>
      <protection/>
    </xf>
    <xf numFmtId="187" fontId="0" fillId="0" borderId="0" xfId="0" applyNumberFormat="1" applyAlignment="1" applyProtection="1">
      <alignment horizontal="center"/>
      <protection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0" fillId="0" borderId="0" xfId="0" applyFont="1" applyFill="1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4" fillId="2" borderId="15" xfId="0" applyFont="1" applyFill="1" applyBorder="1" applyAlignment="1" applyProtection="1">
      <alignment horizontal="center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4" fillId="2" borderId="17" xfId="0" applyFont="1" applyFill="1" applyBorder="1" applyAlignment="1" applyProtection="1">
      <alignment horizontal="center"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4" fillId="2" borderId="20" xfId="0" applyFont="1" applyFill="1" applyBorder="1" applyAlignment="1" applyProtection="1">
      <alignment horizontal="center"/>
      <protection locked="0"/>
    </xf>
    <xf numFmtId="180" fontId="4" fillId="2" borderId="15" xfId="0" applyNumberFormat="1" applyFont="1" applyFill="1" applyBorder="1" applyAlignment="1" applyProtection="1">
      <alignment horizontal="center"/>
      <protection locked="0"/>
    </xf>
    <xf numFmtId="180" fontId="4" fillId="2" borderId="17" xfId="0" applyNumberFormat="1" applyFont="1" applyFill="1" applyBorder="1" applyAlignment="1" applyProtection="1">
      <alignment horizontal="center"/>
      <protection locked="0"/>
    </xf>
    <xf numFmtId="180" fontId="0" fillId="0" borderId="17" xfId="0" applyNumberFormat="1" applyBorder="1" applyAlignment="1" applyProtection="1">
      <alignment horizontal="center"/>
      <protection/>
    </xf>
    <xf numFmtId="182" fontId="4" fillId="2" borderId="17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183" fontId="10" fillId="0" borderId="21" xfId="0" applyNumberFormat="1" applyFont="1" applyBorder="1" applyAlignment="1" applyProtection="1">
      <alignment horizontal="center"/>
      <protection/>
    </xf>
    <xf numFmtId="183" fontId="10" fillId="0" borderId="22" xfId="0" applyNumberFormat="1" applyFont="1" applyBorder="1" applyAlignment="1" applyProtection="1">
      <alignment horizontal="center"/>
      <protection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181" fontId="0" fillId="0" borderId="20" xfId="0" applyNumberFormat="1" applyFont="1" applyBorder="1" applyAlignment="1" applyProtection="1">
      <alignment horizontal="center"/>
      <protection/>
    </xf>
    <xf numFmtId="181" fontId="0" fillId="0" borderId="25" xfId="0" applyNumberFormat="1" applyFont="1" applyBorder="1" applyAlignment="1" applyProtection="1">
      <alignment horizontal="center"/>
      <protection/>
    </xf>
    <xf numFmtId="0" fontId="4" fillId="0" borderId="25" xfId="0" applyFont="1" applyFill="1" applyBorder="1" applyAlignment="1" applyProtection="1">
      <alignment horizontal="center"/>
      <protection locked="0"/>
    </xf>
    <xf numFmtId="0" fontId="7" fillId="0" borderId="11" xfId="20" applyBorder="1" applyAlignment="1">
      <alignment/>
    </xf>
    <xf numFmtId="0" fontId="13" fillId="0" borderId="0" xfId="0" applyFont="1" applyAlignment="1" applyProtection="1">
      <alignment horizontal="right"/>
      <protection locked="0"/>
    </xf>
    <xf numFmtId="0" fontId="12" fillId="0" borderId="16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12" fillId="0" borderId="13" xfId="0" applyFont="1" applyBorder="1" applyAlignment="1" applyProtection="1">
      <alignment/>
      <protection locked="0"/>
    </xf>
    <xf numFmtId="0" fontId="7" fillId="0" borderId="0" xfId="20" applyBorder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66675</xdr:rowOff>
    </xdr:from>
    <xdr:to>
      <xdr:col>3</xdr:col>
      <xdr:colOff>809625</xdr:colOff>
      <xdr:row>4</xdr:row>
      <xdr:rowOff>114300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80975"/>
          <a:ext cx="1638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cheattransfer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5"/>
  <sheetViews>
    <sheetView showGridLines="0" showRowColHeaders="0" showZeros="0" tabSelected="1" showOutlineSymbols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5.57421875" style="0" customWidth="1"/>
    <col min="3" max="3" width="7.421875" style="0" customWidth="1"/>
    <col min="4" max="4" width="35.140625" style="0" customWidth="1"/>
    <col min="5" max="5" width="13.7109375" style="0" customWidth="1"/>
    <col min="6" max="6" width="3.28125" style="0" customWidth="1"/>
    <col min="8" max="8" width="6.28125" style="0" customWidth="1"/>
    <col min="9" max="9" width="8.7109375" style="0" customWidth="1"/>
    <col min="10" max="10" width="12.57421875" style="0" customWidth="1"/>
    <col min="12" max="12" width="0.42578125" style="0" customWidth="1"/>
  </cols>
  <sheetData>
    <row r="1" ht="9" customHeight="1" thickBot="1"/>
    <row r="2" spans="2:12" ht="12.75">
      <c r="B2" s="11"/>
      <c r="C2" s="12"/>
      <c r="D2" s="12"/>
      <c r="E2" s="12"/>
      <c r="F2" s="12"/>
      <c r="G2" s="12"/>
      <c r="H2" s="12"/>
      <c r="I2" s="12"/>
      <c r="J2" s="12"/>
      <c r="K2" s="12"/>
      <c r="L2" s="18"/>
    </row>
    <row r="3" spans="2:12" ht="12.75">
      <c r="B3" s="13"/>
      <c r="C3" s="14"/>
      <c r="D3" s="14"/>
      <c r="E3" s="14"/>
      <c r="F3" s="14"/>
      <c r="G3" s="14"/>
      <c r="I3" s="51"/>
      <c r="J3" s="51"/>
      <c r="K3" s="51" t="s">
        <v>36</v>
      </c>
      <c r="L3" s="19"/>
    </row>
    <row r="4" spans="2:12" ht="12.75">
      <c r="B4" s="13"/>
      <c r="C4" s="14"/>
      <c r="D4" s="14"/>
      <c r="E4" s="14"/>
      <c r="F4" s="14"/>
      <c r="G4" s="14"/>
      <c r="H4" s="54" t="s">
        <v>37</v>
      </c>
      <c r="I4" s="54"/>
      <c r="J4" s="54"/>
      <c r="K4" s="54"/>
      <c r="L4" s="46"/>
    </row>
    <row r="5" spans="2:12" ht="13.5" thickBot="1">
      <c r="B5" s="15"/>
      <c r="C5" s="16"/>
      <c r="D5" s="16"/>
      <c r="E5" s="16"/>
      <c r="F5" s="16"/>
      <c r="G5" s="16"/>
      <c r="H5" s="16"/>
      <c r="I5" s="16"/>
      <c r="J5" s="16"/>
      <c r="K5" s="16"/>
      <c r="L5" s="20"/>
    </row>
    <row r="7" ht="18">
      <c r="C7" s="17" t="s">
        <v>38</v>
      </c>
    </row>
    <row r="9" ht="12.75">
      <c r="C9" t="s">
        <v>39</v>
      </c>
    </row>
    <row r="11" ht="12.75">
      <c r="G11" s="37"/>
    </row>
    <row r="12" spans="3:7" ht="15.75">
      <c r="C12" s="24" t="s">
        <v>3</v>
      </c>
      <c r="D12" s="25" t="s">
        <v>41</v>
      </c>
      <c r="E12" s="25" t="s">
        <v>52</v>
      </c>
      <c r="F12" s="25"/>
      <c r="G12" s="26">
        <v>230</v>
      </c>
    </row>
    <row r="13" spans="3:7" ht="15.75">
      <c r="C13" s="49" t="s">
        <v>4</v>
      </c>
      <c r="D13" s="28" t="s">
        <v>1</v>
      </c>
      <c r="E13" s="28" t="s">
        <v>53</v>
      </c>
      <c r="F13" s="28"/>
      <c r="G13" s="29">
        <v>610</v>
      </c>
    </row>
    <row r="14" spans="3:7" ht="15.75">
      <c r="C14" s="30" t="s">
        <v>42</v>
      </c>
      <c r="D14" s="31" t="s">
        <v>6</v>
      </c>
      <c r="E14" s="31" t="s">
        <v>54</v>
      </c>
      <c r="F14" s="31"/>
      <c r="G14" s="32">
        <v>0.0012</v>
      </c>
    </row>
    <row r="15" spans="3:7" ht="5.25" customHeight="1">
      <c r="C15" s="42"/>
      <c r="D15" s="42"/>
      <c r="E15" s="42"/>
      <c r="F15" s="42"/>
      <c r="G15" s="45"/>
    </row>
    <row r="16" spans="3:7" ht="15.75">
      <c r="C16" s="24" t="s">
        <v>2</v>
      </c>
      <c r="D16" s="25" t="s">
        <v>0</v>
      </c>
      <c r="E16" s="25" t="s">
        <v>52</v>
      </c>
      <c r="F16" s="25"/>
      <c r="G16" s="26">
        <v>269</v>
      </c>
    </row>
    <row r="17" spans="3:7" ht="15.75">
      <c r="C17" s="27" t="s">
        <v>5</v>
      </c>
      <c r="D17" s="28" t="s">
        <v>7</v>
      </c>
      <c r="E17" s="28" t="s">
        <v>46</v>
      </c>
      <c r="F17" s="28"/>
      <c r="G17" s="29">
        <v>1267</v>
      </c>
    </row>
    <row r="18" spans="3:7" ht="15.75">
      <c r="C18" s="30" t="s">
        <v>43</v>
      </c>
      <c r="D18" s="31" t="s">
        <v>8</v>
      </c>
      <c r="E18" s="31" t="s">
        <v>54</v>
      </c>
      <c r="F18" s="31"/>
      <c r="G18" s="32">
        <v>0.0001</v>
      </c>
    </row>
    <row r="19" spans="3:7" ht="5.25" customHeight="1">
      <c r="C19" s="42"/>
      <c r="D19" s="42"/>
      <c r="E19" s="42"/>
      <c r="F19" s="42"/>
      <c r="G19" s="45"/>
    </row>
    <row r="20" spans="3:7" ht="15.75">
      <c r="C20" s="24" t="s">
        <v>12</v>
      </c>
      <c r="D20" s="25" t="s">
        <v>9</v>
      </c>
      <c r="E20" s="25" t="s">
        <v>45</v>
      </c>
      <c r="F20" s="25"/>
      <c r="G20" s="33">
        <v>1.25</v>
      </c>
    </row>
    <row r="21" spans="3:7" ht="15.75">
      <c r="C21" s="27" t="s">
        <v>10</v>
      </c>
      <c r="D21" s="28" t="s">
        <v>11</v>
      </c>
      <c r="E21" s="28" t="s">
        <v>44</v>
      </c>
      <c r="F21" s="28"/>
      <c r="G21" s="34">
        <v>0.065</v>
      </c>
    </row>
    <row r="22" spans="3:7" ht="15.75">
      <c r="C22" s="27" t="s">
        <v>13</v>
      </c>
      <c r="D22" s="28" t="s">
        <v>14</v>
      </c>
      <c r="E22" s="28" t="s">
        <v>45</v>
      </c>
      <c r="F22" s="28"/>
      <c r="G22" s="35">
        <f>G20-2*G21</f>
        <v>1.12</v>
      </c>
    </row>
    <row r="23" spans="3:7" ht="15.75">
      <c r="C23" s="27" t="s">
        <v>16</v>
      </c>
      <c r="D23" s="28" t="s">
        <v>15</v>
      </c>
      <c r="E23" s="28" t="s">
        <v>56</v>
      </c>
      <c r="F23" s="28"/>
      <c r="G23" s="29">
        <v>9</v>
      </c>
    </row>
    <row r="24" spans="3:7" ht="15.75">
      <c r="C24" s="30" t="s">
        <v>21</v>
      </c>
      <c r="D24" s="31" t="s">
        <v>22</v>
      </c>
      <c r="E24" s="31" t="s">
        <v>54</v>
      </c>
      <c r="F24" s="31"/>
      <c r="G24" s="43">
        <f>G20/(24*G23)*LN(G20/(G20-2*G21))</f>
        <v>0.000635502696800963</v>
      </c>
    </row>
    <row r="25" spans="3:7" ht="5.25" customHeight="1">
      <c r="C25" s="42"/>
      <c r="D25" s="42"/>
      <c r="E25" s="42"/>
      <c r="F25" s="42"/>
      <c r="G25" s="44"/>
    </row>
    <row r="26" spans="3:7" ht="12.75">
      <c r="C26" s="50" t="s">
        <v>50</v>
      </c>
      <c r="D26" s="25" t="s">
        <v>19</v>
      </c>
      <c r="E26" s="25" t="s">
        <v>45</v>
      </c>
      <c r="F26" s="25"/>
      <c r="G26" s="33">
        <v>2.375</v>
      </c>
    </row>
    <row r="27" spans="3:7" ht="14.25">
      <c r="C27" s="27" t="s">
        <v>51</v>
      </c>
      <c r="D27" s="28" t="s">
        <v>20</v>
      </c>
      <c r="E27" s="28" t="s">
        <v>56</v>
      </c>
      <c r="F27" s="28"/>
      <c r="G27" s="29">
        <v>9</v>
      </c>
    </row>
    <row r="28" spans="3:7" ht="12.75">
      <c r="C28" s="48" t="s">
        <v>49</v>
      </c>
      <c r="D28" s="28" t="s">
        <v>17</v>
      </c>
      <c r="E28" s="28" t="s">
        <v>45</v>
      </c>
      <c r="F28" s="28"/>
      <c r="G28" s="36">
        <v>1.5625</v>
      </c>
    </row>
    <row r="29" spans="3:7" ht="12.75">
      <c r="C29" s="30"/>
      <c r="D29" s="31" t="s">
        <v>55</v>
      </c>
      <c r="E29" s="31"/>
      <c r="F29" s="31"/>
      <c r="G29" s="32" t="s">
        <v>18</v>
      </c>
    </row>
    <row r="30" spans="6:7" ht="12.75" hidden="1">
      <c r="F30" s="2" t="s">
        <v>26</v>
      </c>
      <c r="G30" s="9">
        <f>IF(G29="Triangular",PI()*G22*G26/2,PI()*G22*G26)</f>
        <v>4.178318229274425</v>
      </c>
    </row>
    <row r="31" spans="6:7" ht="14.25" hidden="1">
      <c r="F31" s="47" t="s">
        <v>48</v>
      </c>
      <c r="G31" s="9">
        <f>IF(G29="Triangular",0.433*G28^2-PI()*G22^2/8,G28^2-PI()*G22^2/4)</f>
        <v>0.5645271781671204</v>
      </c>
    </row>
    <row r="32" spans="6:7" ht="12.75" hidden="1">
      <c r="F32" s="3" t="s">
        <v>27</v>
      </c>
      <c r="G32" s="9">
        <f>((G30*G13*G26)/(G31*12*G27))^0.5</f>
        <v>9.964216977464774</v>
      </c>
    </row>
    <row r="33" spans="6:7" ht="12.75" hidden="1">
      <c r="F33" s="3" t="s">
        <v>28</v>
      </c>
      <c r="G33" s="9">
        <f>G30/(G31*G32)*((1+G30/(G31*G32)*TANH(G32))/(G30/(G31*G32)+TANH(G32)))</f>
        <v>0.7428027156303292</v>
      </c>
    </row>
    <row r="34" spans="6:7" ht="12.75" hidden="1">
      <c r="F34" s="2" t="s">
        <v>25</v>
      </c>
      <c r="G34" s="10">
        <f>1/(COSH(G32)+(G31*G32)/G30*SINH(G32))</f>
        <v>4.010982809680437E-05</v>
      </c>
    </row>
    <row r="35" spans="6:7" ht="5.25" customHeight="1" thickBot="1">
      <c r="F35" s="2"/>
      <c r="G35" s="10"/>
    </row>
    <row r="36" spans="3:8" ht="12.75">
      <c r="C36" s="4" t="s">
        <v>35</v>
      </c>
      <c r="D36" s="40"/>
      <c r="E36" s="40"/>
      <c r="F36" s="40"/>
      <c r="G36" s="41"/>
      <c r="H36" s="1"/>
    </row>
    <row r="37" spans="3:7" ht="14.25">
      <c r="C37" s="5" t="s">
        <v>31</v>
      </c>
      <c r="D37" s="6" t="s">
        <v>23</v>
      </c>
      <c r="E37" s="6"/>
      <c r="F37" s="6"/>
      <c r="G37" s="38">
        <f>G16-(((1/G17+G18)*1+G24/2)/((1/G17+G18)*1+G24+(G14+1/G13)*(G20/G22)))*(G16-G12)</f>
        <v>258.97083758267644</v>
      </c>
    </row>
    <row r="38" spans="3:7" ht="14.25">
      <c r="C38" s="5" t="s">
        <v>32</v>
      </c>
      <c r="D38" s="6" t="s">
        <v>24</v>
      </c>
      <c r="E38" s="6"/>
      <c r="F38" s="6"/>
      <c r="G38" s="38">
        <f>G16</f>
        <v>269</v>
      </c>
    </row>
    <row r="39" spans="3:7" ht="14.25">
      <c r="C39" s="5" t="s">
        <v>33</v>
      </c>
      <c r="D39" s="6" t="s">
        <v>29</v>
      </c>
      <c r="E39" s="6"/>
      <c r="F39" s="6"/>
      <c r="G39" s="38">
        <f>G12+(G16-G12)*(G33-G34)/((G30/G31)*(1+G33*G13/G17))</f>
        <v>232.8828262011522</v>
      </c>
    </row>
    <row r="40" spans="3:7" ht="15" thickBot="1">
      <c r="C40" s="7" t="s">
        <v>34</v>
      </c>
      <c r="D40" s="8" t="s">
        <v>30</v>
      </c>
      <c r="E40" s="8"/>
      <c r="F40" s="8"/>
      <c r="G40" s="39">
        <f>0.5*(G12+G16)</f>
        <v>249.5</v>
      </c>
    </row>
    <row r="43" spans="2:4" ht="12.75">
      <c r="B43" s="22" t="s">
        <v>40</v>
      </c>
      <c r="C43" s="23"/>
      <c r="D43" s="23"/>
    </row>
    <row r="44" ht="12.75">
      <c r="B44" s="21" t="s">
        <v>47</v>
      </c>
    </row>
    <row r="45" spans="2:8" ht="15">
      <c r="B45" s="52" t="s">
        <v>57</v>
      </c>
      <c r="C45" s="53"/>
      <c r="D45" s="53"/>
      <c r="E45" s="53"/>
      <c r="F45" s="53"/>
      <c r="G45" s="53"/>
      <c r="H45" s="53"/>
    </row>
  </sheetData>
  <mergeCells count="1">
    <mergeCell ref="H4:K4"/>
  </mergeCells>
  <dataValidations count="1">
    <dataValidation type="list" allowBlank="1" showInputMessage="1" showErrorMessage="1" sqref="G29">
      <formula1>"Triangular,Square"</formula1>
    </dataValidation>
  </dataValidations>
  <hyperlinks>
    <hyperlink ref="K3" r:id="rId1" display="www.hcheattransfer.com"/>
  </hyperlinks>
  <printOptions/>
  <pageMargins left="0.7480314960629921" right="0.7480314960629921" top="0.31496062992125984" bottom="0.54" header="0.31496062992125984" footer="0.18"/>
  <pageSetup horizontalDpi="600" verticalDpi="600" orientation="landscape" r:id="rId3"/>
  <headerFooter alignWithMargins="0">
    <oddFooter>&amp;C&amp;6HC Heat Transfer Solutions Inc.
www.hcheattransfer.com   -   1-877-542-1214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H&amp;C heat Transfer Solutions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Cardinal</dc:creator>
  <cp:keywords/>
  <dc:description/>
  <cp:lastModifiedBy>Tim</cp:lastModifiedBy>
  <cp:lastPrinted>2010-09-14T15:46:15Z</cp:lastPrinted>
  <dcterms:created xsi:type="dcterms:W3CDTF">2003-12-02T18:22:02Z</dcterms:created>
  <dcterms:modified xsi:type="dcterms:W3CDTF">2010-09-17T17:06:24Z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